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e70d632f23da6c01461566a91fe57764a74a3c2c/48909062225/77dd3d60-3b5a-4619-a0a4-63919f3863bb/"/>
    </mc:Choice>
  </mc:AlternateContent>
  <xr:revisionPtr revIDLastSave="0" documentId="13_ncr:1_{948B6100-5444-4893-92E0-ECE9BDD5CF54}" xr6:coauthVersionLast="47" xr6:coauthVersionMax="47" xr10:uidLastSave="{00000000-0000-0000-0000-000000000000}"/>
  <bookViews>
    <workbookView xWindow="-110" yWindow="-110" windowWidth="25820" windowHeight="14020" xr2:uid="{B2C39FF5-DE2F-40C5-B709-656E7F95CB7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H34" i="1"/>
  <c r="H33" i="1"/>
  <c r="H32" i="1"/>
  <c r="J34" i="1"/>
  <c r="J33" i="1"/>
  <c r="J32" i="1"/>
  <c r="J31" i="1"/>
  <c r="F32" i="1"/>
  <c r="F33" i="1"/>
  <c r="F34" i="1"/>
  <c r="D33" i="1"/>
  <c r="B32" i="1"/>
  <c r="B33" i="1"/>
  <c r="B34" i="1"/>
  <c r="H31" i="1"/>
  <c r="T13" i="1"/>
  <c r="U13" i="1"/>
  <c r="V13" i="1"/>
  <c r="N15" i="1"/>
  <c r="N16" i="1"/>
  <c r="N17" i="1"/>
  <c r="N14" i="1"/>
  <c r="T22" i="1" l="1"/>
  <c r="T19" i="1" s="1"/>
  <c r="O22" i="1"/>
  <c r="K22" i="1"/>
  <c r="K21" i="1"/>
  <c r="G22" i="1"/>
  <c r="J22" i="1" s="1"/>
  <c r="G21" i="1"/>
  <c r="J21" i="1" s="1"/>
  <c r="C22" i="1"/>
  <c r="F22" i="1" s="1"/>
  <c r="C21" i="1"/>
  <c r="F21" i="1" s="1"/>
  <c r="P19" i="1"/>
  <c r="O19" i="1"/>
  <c r="R22" i="1"/>
  <c r="R19" i="1" s="1"/>
  <c r="Q22" i="1"/>
  <c r="Q19" i="1" s="1"/>
  <c r="P22" i="1"/>
  <c r="K19" i="1"/>
  <c r="N22" i="1"/>
  <c r="N21" i="1"/>
  <c r="N19" i="1" s="1"/>
  <c r="M22" i="1"/>
  <c r="M21" i="1"/>
  <c r="M19" i="1" s="1"/>
  <c r="L22" i="1"/>
  <c r="L21" i="1"/>
  <c r="L19" i="1" s="1"/>
  <c r="I22" i="1"/>
  <c r="I21" i="1"/>
  <c r="I19" i="1" s="1"/>
  <c r="H22" i="1"/>
  <c r="H21" i="1"/>
  <c r="F20" i="1"/>
  <c r="E20" i="1"/>
  <c r="C19" i="1"/>
  <c r="D22" i="1"/>
  <c r="D21" i="1"/>
  <c r="D20" i="1"/>
  <c r="D19" i="1" s="1"/>
  <c r="S23" i="1"/>
  <c r="S21" i="1"/>
  <c r="S20" i="1"/>
  <c r="S13" i="1"/>
  <c r="V17" i="1"/>
  <c r="V16" i="1"/>
  <c r="U17" i="1"/>
  <c r="U16" i="1"/>
  <c r="T17" i="1"/>
  <c r="T16" i="1"/>
  <c r="P13" i="1"/>
  <c r="Q13" i="1"/>
  <c r="R13" i="1"/>
  <c r="O13" i="1"/>
  <c r="R15" i="1"/>
  <c r="R16" i="1"/>
  <c r="R17" i="1"/>
  <c r="R14" i="1"/>
  <c r="Q15" i="1"/>
  <c r="Q16" i="1"/>
  <c r="Q17" i="1"/>
  <c r="Q14" i="1"/>
  <c r="P15" i="1"/>
  <c r="P16" i="1"/>
  <c r="P17" i="1"/>
  <c r="P14" i="1"/>
  <c r="L13" i="1"/>
  <c r="M13" i="1"/>
  <c r="N13" i="1"/>
  <c r="K13" i="1"/>
  <c r="M15" i="1"/>
  <c r="M16" i="1"/>
  <c r="M17" i="1"/>
  <c r="M14" i="1"/>
  <c r="L15" i="1"/>
  <c r="L16" i="1"/>
  <c r="L17" i="1"/>
  <c r="L14" i="1"/>
  <c r="H13" i="1"/>
  <c r="I13" i="1"/>
  <c r="J13" i="1"/>
  <c r="J15" i="1"/>
  <c r="J16" i="1"/>
  <c r="J17" i="1"/>
  <c r="J14" i="1"/>
  <c r="I15" i="1"/>
  <c r="I16" i="1"/>
  <c r="I17" i="1"/>
  <c r="I14" i="1"/>
  <c r="G13" i="1"/>
  <c r="H15" i="1"/>
  <c r="H16" i="1"/>
  <c r="H17" i="1"/>
  <c r="H14" i="1"/>
  <c r="C17" i="1"/>
  <c r="C16" i="1"/>
  <c r="C15" i="1"/>
  <c r="C14" i="1"/>
  <c r="R23" i="1"/>
  <c r="Q23" i="1"/>
  <c r="P23" i="1"/>
  <c r="N23" i="1"/>
  <c r="R21" i="1"/>
  <c r="Q21" i="1"/>
  <c r="P21" i="1"/>
  <c r="R20" i="1"/>
  <c r="Q20" i="1"/>
  <c r="P20" i="1"/>
  <c r="N20" i="1"/>
  <c r="U22" i="1" l="1"/>
  <c r="U19" i="1" s="1"/>
  <c r="V22" i="1"/>
  <c r="V19" i="1" s="1"/>
  <c r="S19" i="1"/>
  <c r="E22" i="1"/>
  <c r="E21" i="1"/>
  <c r="E19" i="1" s="1"/>
  <c r="F19" i="1"/>
  <c r="W22" i="1"/>
  <c r="J23" i="1" l="1"/>
  <c r="J20" i="1"/>
  <c r="H20" i="1"/>
  <c r="H23" i="1"/>
  <c r="G23" i="1" s="1"/>
  <c r="I32" i="1"/>
  <c r="I33" i="1"/>
  <c r="I34" i="1"/>
  <c r="W21" i="1"/>
  <c r="K32" i="1"/>
  <c r="F31" i="1"/>
  <c r="W15" i="1"/>
  <c r="W17" i="1"/>
  <c r="W16" i="1"/>
  <c r="W14" i="1"/>
  <c r="J19" i="1" l="1"/>
  <c r="D34" i="1" s="1"/>
  <c r="H19" i="1"/>
  <c r="D32" i="1" s="1"/>
  <c r="G20" i="1"/>
  <c r="G19" i="1" s="1"/>
  <c r="K33" i="1"/>
  <c r="K34" i="1"/>
  <c r="G33" i="1"/>
  <c r="G34" i="1"/>
  <c r="G32" i="1"/>
  <c r="W13" i="1"/>
  <c r="D31" i="1" l="1"/>
  <c r="W19" i="1"/>
  <c r="L34" i="1"/>
  <c r="W20" i="1" l="1"/>
  <c r="L33" i="1" l="1"/>
  <c r="B31" i="1"/>
  <c r="M34" i="1" l="1"/>
  <c r="E34" i="1"/>
  <c r="C34" i="1"/>
  <c r="L32" i="1"/>
  <c r="E32" i="1"/>
  <c r="C32" i="1"/>
  <c r="C33" i="1"/>
  <c r="E33" i="1"/>
  <c r="M33" i="1" l="1"/>
  <c r="M32" i="1"/>
  <c r="C23" i="1" l="1"/>
  <c r="W23" i="1" s="1"/>
  <c r="B24" i="1" s="1"/>
</calcChain>
</file>

<file path=xl/sharedStrings.xml><?xml version="1.0" encoding="utf-8"?>
<sst xmlns="http://schemas.openxmlformats.org/spreadsheetml/2006/main" count="62" uniqueCount="29">
  <si>
    <t>Aasta</t>
  </si>
  <si>
    <t>Projekti tegevuse nimetus</t>
  </si>
  <si>
    <t>KOKKU</t>
  </si>
  <si>
    <t>Ettevalmistustööd</t>
  </si>
  <si>
    <t>Projekteerimine</t>
  </si>
  <si>
    <t>Ehitamine</t>
  </si>
  <si>
    <t>Projekti administreerimine</t>
  </si>
  <si>
    <t>Kulu kokku 2024 - 2028</t>
  </si>
  <si>
    <t>Projektide finantsplaan</t>
  </si>
  <si>
    <t>sh riiklik kaasfinantseering</t>
  </si>
  <si>
    <t>sh omafinantseering</t>
  </si>
  <si>
    <t>Summa</t>
  </si>
  <si>
    <t>Osakaal</t>
  </si>
  <si>
    <t>Kokku</t>
  </si>
  <si>
    <t>TAT nimi: Tervishoiuasutuste energiatõhusus</t>
  </si>
  <si>
    <t>Projekti nr 1: Narva integreeritud heaoluteenuste arendamise ja osutamise keskuse energiatõhusus</t>
  </si>
  <si>
    <t>Projekt nr 2: Kuressaare integreeritud heaoluteenuste arendamise ja osutamise keskuse energiatõhusus</t>
  </si>
  <si>
    <t>RKF (10%)</t>
  </si>
  <si>
    <t>omafinantseering (5%)</t>
  </si>
  <si>
    <t>ÜF toetuse summa (85%)</t>
  </si>
  <si>
    <t>ÜFi meetme tegevuse 21.2.1.3 finantsallikate jaotus aastate kaupa</t>
  </si>
  <si>
    <t>sh ÜFi osalus</t>
  </si>
  <si>
    <t xml:space="preserve">Lisa </t>
  </si>
  <si>
    <t xml:space="preserve">kinnitatud toetuse andmise tingimused "Tervishouasutuste energiatõhusus" </t>
  </si>
  <si>
    <t xml:space="preserve">TAT finantsplaan ja eelarve projektide ja kulukohtade kaupa </t>
  </si>
  <si>
    <t>Terviseministri .......2023 käskkirjaga nr .....</t>
  </si>
  <si>
    <t>TAT abikõlblikkuse periood: 01.01.2023–31.12.2028</t>
  </si>
  <si>
    <t>Elluviijad: SA Narva Haigla; SA Kuressaare Haigla</t>
  </si>
  <si>
    <t>Abikõlblik 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</si>
</sst>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8"/>
      <color rgb="FFFF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64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64" fontId="5" fillId="2" borderId="2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4" fillId="0" borderId="0" xfId="0" applyFont="1"/>
    <xf numFmtId="3" fontId="7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0" borderId="0" xfId="0" applyFont="1"/>
    <xf numFmtId="164" fontId="5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9" fontId="4" fillId="0" borderId="1" xfId="2" applyFont="1" applyBorder="1"/>
    <xf numFmtId="0" fontId="8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vertical="center"/>
    </xf>
    <xf numFmtId="164" fontId="4" fillId="0" borderId="0" xfId="0" applyNumberFormat="1" applyFont="1"/>
    <xf numFmtId="0" fontId="3" fillId="0" borderId="1" xfId="0" applyFont="1" applyBorder="1" applyAlignment="1">
      <alignment horizontal="center"/>
    </xf>
    <xf numFmtId="3" fontId="8" fillId="0" borderId="0" xfId="3" applyNumberFormat="1" applyFont="1" applyAlignment="1">
      <alignment horizontal="righ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center"/>
    </xf>
  </cellXfs>
  <cellStyles count="4">
    <cellStyle name="Koma" xfId="1" builtinId="3"/>
    <cellStyle name="Normaallaad" xfId="0" builtinId="0"/>
    <cellStyle name="Normaallaad 2" xfId="3" xr:uid="{31A12075-669B-44C5-83F3-346EDF2B2ED4}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FDD3-56D6-4403-A2EA-4CFA302656BE}">
  <dimension ref="A1:W34"/>
  <sheetViews>
    <sheetView tabSelected="1" zoomScale="70" zoomScaleNormal="70" workbookViewId="0">
      <selection activeCell="F49" sqref="F49"/>
    </sheetView>
  </sheetViews>
  <sheetFormatPr defaultColWidth="8.7265625" defaultRowHeight="10.5" x14ac:dyDescent="0.25"/>
  <cols>
    <col min="1" max="1" width="21" style="18" customWidth="1"/>
    <col min="2" max="2" width="18.1796875" style="18" customWidth="1"/>
    <col min="3" max="5" width="13.1796875" style="18" customWidth="1"/>
    <col min="6" max="6" width="16.453125" style="18" customWidth="1"/>
    <col min="7" max="8" width="13.1796875" style="18" customWidth="1"/>
    <col min="9" max="9" width="13" style="18" customWidth="1"/>
    <col min="10" max="11" width="13.1796875" style="18" customWidth="1"/>
    <col min="12" max="12" width="14.81640625" style="18" customWidth="1"/>
    <col min="13" max="14" width="13.1796875" style="18" customWidth="1"/>
    <col min="15" max="15" width="13.26953125" style="18" customWidth="1"/>
    <col min="16" max="18" width="13.1796875" style="18" customWidth="1"/>
    <col min="19" max="19" width="15.54296875" style="18" customWidth="1"/>
    <col min="20" max="20" width="13.1796875" style="18" customWidth="1"/>
    <col min="21" max="21" width="14.1796875" style="18" customWidth="1"/>
    <col min="22" max="23" width="13.1796875" style="18" customWidth="1"/>
    <col min="24" max="16384" width="8.7265625" style="18"/>
  </cols>
  <sheetData>
    <row r="1" spans="1:23" ht="23" customHeight="1" x14ac:dyDescent="0.25">
      <c r="L1" s="19"/>
      <c r="M1" s="20"/>
      <c r="N1" s="20"/>
      <c r="O1" s="20" t="s">
        <v>25</v>
      </c>
      <c r="P1" s="20"/>
    </row>
    <row r="2" spans="1:23" ht="13" customHeight="1" x14ac:dyDescent="0.25">
      <c r="L2" s="36" t="s">
        <v>23</v>
      </c>
      <c r="M2" s="36"/>
      <c r="N2" s="36"/>
      <c r="O2" s="36"/>
      <c r="P2" s="20"/>
    </row>
    <row r="3" spans="1:23" x14ac:dyDescent="0.25">
      <c r="A3" s="21" t="s">
        <v>24</v>
      </c>
      <c r="B3" s="22"/>
      <c r="H3" s="21"/>
      <c r="I3" s="22"/>
      <c r="J3" s="23"/>
      <c r="K3" s="23"/>
      <c r="L3" s="19"/>
      <c r="M3" s="20"/>
      <c r="N3" s="20"/>
      <c r="O3" s="20" t="s">
        <v>22</v>
      </c>
      <c r="P3" s="20"/>
    </row>
    <row r="4" spans="1:23" x14ac:dyDescent="0.25">
      <c r="A4" s="21"/>
      <c r="B4" s="22"/>
      <c r="H4" s="21"/>
      <c r="I4" s="22"/>
      <c r="J4" s="23"/>
      <c r="K4" s="23"/>
      <c r="L4" s="23"/>
      <c r="M4" s="23"/>
      <c r="N4" s="23"/>
      <c r="O4" s="23"/>
    </row>
    <row r="5" spans="1:23" x14ac:dyDescent="0.25">
      <c r="A5" s="24" t="s">
        <v>26</v>
      </c>
      <c r="B5" s="25"/>
      <c r="H5" s="24"/>
      <c r="I5" s="25"/>
    </row>
    <row r="6" spans="1:23" x14ac:dyDescent="0.25">
      <c r="A6" s="24" t="s">
        <v>14</v>
      </c>
      <c r="B6" s="25"/>
      <c r="H6" s="24"/>
      <c r="I6" s="25"/>
    </row>
    <row r="7" spans="1:23" x14ac:dyDescent="0.25">
      <c r="A7" s="26" t="s">
        <v>27</v>
      </c>
      <c r="B7" s="25"/>
      <c r="H7" s="26"/>
      <c r="I7" s="25"/>
    </row>
    <row r="8" spans="1:23" x14ac:dyDescent="0.25">
      <c r="N8" s="34"/>
    </row>
    <row r="10" spans="1:23" x14ac:dyDescent="0.25">
      <c r="A10" s="1" t="s">
        <v>0</v>
      </c>
      <c r="B10" s="1"/>
      <c r="C10" s="39">
        <v>2024</v>
      </c>
      <c r="D10" s="39"/>
      <c r="E10" s="39"/>
      <c r="F10" s="39"/>
      <c r="G10" s="39">
        <v>2025</v>
      </c>
      <c r="H10" s="39"/>
      <c r="I10" s="39"/>
      <c r="J10" s="39"/>
      <c r="K10" s="35">
        <v>2026</v>
      </c>
      <c r="L10" s="35"/>
      <c r="M10" s="35"/>
      <c r="N10" s="35"/>
      <c r="O10" s="35">
        <v>2027</v>
      </c>
      <c r="P10" s="35"/>
      <c r="Q10" s="35"/>
      <c r="R10" s="35"/>
      <c r="S10" s="35">
        <v>2028</v>
      </c>
      <c r="T10" s="35"/>
      <c r="U10" s="35"/>
      <c r="V10" s="35"/>
      <c r="W10" s="2"/>
    </row>
    <row r="11" spans="1:23" ht="21" x14ac:dyDescent="0.25">
      <c r="A11" s="3"/>
      <c r="B11" s="3" t="s">
        <v>1</v>
      </c>
      <c r="C11" s="4" t="s">
        <v>28</v>
      </c>
      <c r="D11" s="5" t="s">
        <v>19</v>
      </c>
      <c r="E11" s="6" t="s">
        <v>17</v>
      </c>
      <c r="F11" s="5" t="s">
        <v>18</v>
      </c>
      <c r="G11" s="4" t="s">
        <v>28</v>
      </c>
      <c r="H11" s="5" t="s">
        <v>19</v>
      </c>
      <c r="I11" s="6" t="s">
        <v>17</v>
      </c>
      <c r="J11" s="5" t="s">
        <v>18</v>
      </c>
      <c r="K11" s="4" t="s">
        <v>28</v>
      </c>
      <c r="L11" s="5" t="s">
        <v>19</v>
      </c>
      <c r="M11" s="6" t="s">
        <v>17</v>
      </c>
      <c r="N11" s="5" t="s">
        <v>18</v>
      </c>
      <c r="O11" s="4" t="s">
        <v>28</v>
      </c>
      <c r="P11" s="5" t="s">
        <v>19</v>
      </c>
      <c r="Q11" s="6" t="s">
        <v>17</v>
      </c>
      <c r="R11" s="5" t="s">
        <v>18</v>
      </c>
      <c r="S11" s="4" t="s">
        <v>28</v>
      </c>
      <c r="T11" s="5" t="s">
        <v>19</v>
      </c>
      <c r="U11" s="6" t="s">
        <v>17</v>
      </c>
      <c r="V11" s="5" t="s">
        <v>18</v>
      </c>
      <c r="W11" s="3" t="s">
        <v>2</v>
      </c>
    </row>
    <row r="12" spans="1:23" ht="42" x14ac:dyDescent="0.25">
      <c r="A12" s="11" t="s">
        <v>15</v>
      </c>
      <c r="B12" s="7"/>
      <c r="C12" s="8"/>
      <c r="D12" s="9"/>
      <c r="E12" s="9"/>
      <c r="F12" s="9"/>
      <c r="G12" s="8"/>
      <c r="H12" s="9"/>
      <c r="I12" s="9"/>
      <c r="J12" s="9"/>
      <c r="K12" s="8"/>
      <c r="L12" s="9"/>
      <c r="M12" s="9"/>
      <c r="N12" s="9"/>
      <c r="O12" s="8"/>
      <c r="P12" s="9"/>
      <c r="Q12" s="9"/>
      <c r="R12" s="9"/>
      <c r="S12" s="8"/>
      <c r="T12" s="9"/>
      <c r="U12" s="9"/>
      <c r="V12" s="9"/>
      <c r="W12" s="9"/>
    </row>
    <row r="13" spans="1:23" s="27" customFormat="1" x14ac:dyDescent="0.25">
      <c r="A13" s="11" t="s">
        <v>2</v>
      </c>
      <c r="B13" s="11"/>
      <c r="C13" s="12">
        <v>0</v>
      </c>
      <c r="D13" s="17">
        <v>0</v>
      </c>
      <c r="E13" s="17">
        <v>0</v>
      </c>
      <c r="F13" s="17">
        <v>0</v>
      </c>
      <c r="G13" s="12">
        <f>SUM(G14:G17)</f>
        <v>573529.5</v>
      </c>
      <c r="H13" s="12">
        <f t="shared" ref="H13:J13" si="0">SUM(H14:H17)</f>
        <v>487500.07500000001</v>
      </c>
      <c r="I13" s="12">
        <f t="shared" si="0"/>
        <v>57352.950000000004</v>
      </c>
      <c r="J13" s="12">
        <f t="shared" si="0"/>
        <v>28676.475000000002</v>
      </c>
      <c r="K13" s="12">
        <f>SUM(K14:K17)</f>
        <v>573529.5</v>
      </c>
      <c r="L13" s="12">
        <f t="shared" ref="L13:N13" si="1">SUM(L14:L17)</f>
        <v>487500.07500000001</v>
      </c>
      <c r="M13" s="12">
        <f t="shared" si="1"/>
        <v>57352.950000000004</v>
      </c>
      <c r="N13" s="12">
        <f t="shared" si="1"/>
        <v>28676.475000000002</v>
      </c>
      <c r="O13" s="12">
        <f>SUM(O14:O17)</f>
        <v>9500000</v>
      </c>
      <c r="P13" s="12">
        <f t="shared" ref="P13:R13" si="2">SUM(P14:P17)</f>
        <v>8075000</v>
      </c>
      <c r="Q13" s="12">
        <f t="shared" si="2"/>
        <v>950000</v>
      </c>
      <c r="R13" s="12">
        <f t="shared" si="2"/>
        <v>475000</v>
      </c>
      <c r="S13" s="12">
        <f>SUM(S14:S17)</f>
        <v>7000000</v>
      </c>
      <c r="T13" s="12">
        <f t="shared" ref="T13:V13" si="3">SUM(T14:T17)</f>
        <v>5950000</v>
      </c>
      <c r="U13" s="12">
        <f t="shared" si="3"/>
        <v>700000</v>
      </c>
      <c r="V13" s="12">
        <f t="shared" si="3"/>
        <v>350000</v>
      </c>
      <c r="W13" s="12">
        <f>S13+O13+K13+G13+C13</f>
        <v>17647059</v>
      </c>
    </row>
    <row r="14" spans="1:23" x14ac:dyDescent="0.25">
      <c r="A14" s="7"/>
      <c r="B14" s="11" t="s">
        <v>3</v>
      </c>
      <c r="C14" s="13">
        <f t="shared" ref="C14:C17" si="4">D14+E14+F14</f>
        <v>0</v>
      </c>
      <c r="D14" s="10">
        <v>0</v>
      </c>
      <c r="E14" s="10">
        <v>0</v>
      </c>
      <c r="F14" s="10">
        <v>0</v>
      </c>
      <c r="G14" s="13">
        <v>25000</v>
      </c>
      <c r="H14" s="9">
        <f>G14*0.85</f>
        <v>21250</v>
      </c>
      <c r="I14" s="9">
        <f>G14*0.1</f>
        <v>2500</v>
      </c>
      <c r="J14" s="9">
        <f>G14*0.05</f>
        <v>1250</v>
      </c>
      <c r="K14" s="13">
        <v>25000</v>
      </c>
      <c r="L14" s="9">
        <f>K14*0.85</f>
        <v>21250</v>
      </c>
      <c r="M14" s="9">
        <f>K14*0.1</f>
        <v>2500</v>
      </c>
      <c r="N14" s="9">
        <f>K14*0.05</f>
        <v>1250</v>
      </c>
      <c r="O14" s="13">
        <v>25000</v>
      </c>
      <c r="P14" s="9">
        <f>O14*0.85</f>
        <v>21250</v>
      </c>
      <c r="Q14" s="9">
        <f>O14*0.1</f>
        <v>2500</v>
      </c>
      <c r="R14" s="9">
        <f>O14*0.05</f>
        <v>1250</v>
      </c>
      <c r="S14" s="13">
        <v>0</v>
      </c>
      <c r="T14" s="10">
        <v>0</v>
      </c>
      <c r="U14" s="10">
        <v>0</v>
      </c>
      <c r="V14" s="10">
        <v>0</v>
      </c>
      <c r="W14" s="12">
        <f t="shared" ref="W14:W17" si="5">S14+O14+K14+G14+C14</f>
        <v>75000</v>
      </c>
    </row>
    <row r="15" spans="1:23" x14ac:dyDescent="0.25">
      <c r="A15" s="7"/>
      <c r="B15" s="11" t="s">
        <v>4</v>
      </c>
      <c r="C15" s="13">
        <f t="shared" si="4"/>
        <v>0</v>
      </c>
      <c r="D15" s="10">
        <v>0</v>
      </c>
      <c r="E15" s="10">
        <v>0</v>
      </c>
      <c r="F15" s="10">
        <v>0</v>
      </c>
      <c r="G15" s="13">
        <v>508529.5</v>
      </c>
      <c r="H15" s="9">
        <f t="shared" ref="H15:H17" si="6">G15*0.85</f>
        <v>432250.07500000001</v>
      </c>
      <c r="I15" s="9">
        <f t="shared" ref="I15:I17" si="7">G15*0.1</f>
        <v>50852.950000000004</v>
      </c>
      <c r="J15" s="9">
        <f t="shared" ref="J15:J17" si="8">G15*0.05</f>
        <v>25426.475000000002</v>
      </c>
      <c r="K15" s="13">
        <v>508529.5</v>
      </c>
      <c r="L15" s="9">
        <f t="shared" ref="L15:L17" si="9">K15*0.85</f>
        <v>432250.07500000001</v>
      </c>
      <c r="M15" s="9">
        <f t="shared" ref="M15:M17" si="10">K15*0.1</f>
        <v>50852.950000000004</v>
      </c>
      <c r="N15" s="9">
        <f t="shared" ref="N15:N17" si="11">K15*0.05</f>
        <v>25426.475000000002</v>
      </c>
      <c r="O15" s="13">
        <v>0</v>
      </c>
      <c r="P15" s="9">
        <f t="shared" ref="P15:P17" si="12">O15*0.85</f>
        <v>0</v>
      </c>
      <c r="Q15" s="9">
        <f t="shared" ref="Q15:Q17" si="13">O15*0.1</f>
        <v>0</v>
      </c>
      <c r="R15" s="9">
        <f t="shared" ref="R15:R17" si="14">O15*0.05</f>
        <v>0</v>
      </c>
      <c r="S15" s="13">
        <v>0</v>
      </c>
      <c r="T15" s="10">
        <v>0</v>
      </c>
      <c r="U15" s="10">
        <v>0</v>
      </c>
      <c r="V15" s="10">
        <v>0</v>
      </c>
      <c r="W15" s="12">
        <f t="shared" si="5"/>
        <v>1017059</v>
      </c>
    </row>
    <row r="16" spans="1:23" x14ac:dyDescent="0.25">
      <c r="A16" s="7"/>
      <c r="B16" s="11" t="s">
        <v>5</v>
      </c>
      <c r="C16" s="13">
        <f t="shared" si="4"/>
        <v>0</v>
      </c>
      <c r="D16" s="10">
        <v>0</v>
      </c>
      <c r="E16" s="10">
        <v>0</v>
      </c>
      <c r="F16" s="10">
        <v>0</v>
      </c>
      <c r="G16" s="13">
        <v>0</v>
      </c>
      <c r="H16" s="9">
        <f t="shared" si="6"/>
        <v>0</v>
      </c>
      <c r="I16" s="9">
        <f t="shared" si="7"/>
        <v>0</v>
      </c>
      <c r="J16" s="9">
        <f t="shared" si="8"/>
        <v>0</v>
      </c>
      <c r="K16" s="13">
        <v>0</v>
      </c>
      <c r="L16" s="9">
        <f t="shared" si="9"/>
        <v>0</v>
      </c>
      <c r="M16" s="9">
        <f t="shared" si="10"/>
        <v>0</v>
      </c>
      <c r="N16" s="9">
        <f t="shared" si="11"/>
        <v>0</v>
      </c>
      <c r="O16" s="13">
        <v>9435000</v>
      </c>
      <c r="P16" s="9">
        <f t="shared" si="12"/>
        <v>8019750</v>
      </c>
      <c r="Q16" s="9">
        <f t="shared" si="13"/>
        <v>943500</v>
      </c>
      <c r="R16" s="9">
        <f t="shared" si="14"/>
        <v>471750</v>
      </c>
      <c r="S16" s="13">
        <v>6960000</v>
      </c>
      <c r="T16" s="10">
        <f>S16*0.85</f>
        <v>5916000</v>
      </c>
      <c r="U16" s="10">
        <f>S16*0.1</f>
        <v>696000</v>
      </c>
      <c r="V16" s="10">
        <f>S16*0.05</f>
        <v>348000</v>
      </c>
      <c r="W16" s="12">
        <f t="shared" si="5"/>
        <v>16395000</v>
      </c>
    </row>
    <row r="17" spans="1:23" x14ac:dyDescent="0.25">
      <c r="A17" s="14"/>
      <c r="B17" s="15" t="s">
        <v>6</v>
      </c>
      <c r="C17" s="13">
        <f t="shared" si="4"/>
        <v>0</v>
      </c>
      <c r="D17" s="10">
        <v>0</v>
      </c>
      <c r="E17" s="10">
        <v>0</v>
      </c>
      <c r="F17" s="10">
        <v>0</v>
      </c>
      <c r="G17" s="13">
        <v>40000</v>
      </c>
      <c r="H17" s="9">
        <f t="shared" si="6"/>
        <v>34000</v>
      </c>
      <c r="I17" s="9">
        <f t="shared" si="7"/>
        <v>4000</v>
      </c>
      <c r="J17" s="9">
        <f t="shared" si="8"/>
        <v>2000</v>
      </c>
      <c r="K17" s="13">
        <v>40000</v>
      </c>
      <c r="L17" s="9">
        <f t="shared" si="9"/>
        <v>34000</v>
      </c>
      <c r="M17" s="9">
        <f t="shared" si="10"/>
        <v>4000</v>
      </c>
      <c r="N17" s="9">
        <f t="shared" si="11"/>
        <v>2000</v>
      </c>
      <c r="O17" s="13">
        <v>40000</v>
      </c>
      <c r="P17" s="9">
        <f t="shared" si="12"/>
        <v>34000</v>
      </c>
      <c r="Q17" s="9">
        <f t="shared" si="13"/>
        <v>4000</v>
      </c>
      <c r="R17" s="9">
        <f t="shared" si="14"/>
        <v>2000</v>
      </c>
      <c r="S17" s="13">
        <v>40000</v>
      </c>
      <c r="T17" s="10">
        <f>S17*0.85</f>
        <v>34000</v>
      </c>
      <c r="U17" s="10">
        <f>S17*0.1</f>
        <v>4000</v>
      </c>
      <c r="V17" s="10">
        <f>S17*0.05</f>
        <v>2000</v>
      </c>
      <c r="W17" s="16">
        <f t="shared" si="5"/>
        <v>160000</v>
      </c>
    </row>
    <row r="18" spans="1:23" ht="42" x14ac:dyDescent="0.25">
      <c r="A18" s="11" t="s">
        <v>16</v>
      </c>
      <c r="B18" s="11"/>
      <c r="C18" s="13"/>
      <c r="D18" s="9"/>
      <c r="E18" s="9"/>
      <c r="F18" s="9"/>
      <c r="G18" s="13"/>
      <c r="H18" s="9"/>
      <c r="I18" s="9"/>
      <c r="J18" s="9"/>
      <c r="K18" s="13"/>
      <c r="L18" s="9"/>
      <c r="M18" s="9"/>
      <c r="N18" s="9"/>
      <c r="O18" s="13"/>
      <c r="P18" s="10"/>
      <c r="Q18" s="10"/>
      <c r="R18" s="10"/>
      <c r="S18" s="13"/>
      <c r="T18" s="10"/>
      <c r="U18" s="10"/>
      <c r="V18" s="10"/>
      <c r="W18" s="8"/>
    </row>
    <row r="19" spans="1:23" x14ac:dyDescent="0.25">
      <c r="A19" s="11" t="s">
        <v>2</v>
      </c>
      <c r="B19" s="11"/>
      <c r="C19" s="13">
        <f>SUM(C20:C22)</f>
        <v>1414089.4351000001</v>
      </c>
      <c r="D19" s="13">
        <f t="shared" ref="D19:F19" si="15">SUM(D20:D22)</f>
        <v>1201976.0198350002</v>
      </c>
      <c r="E19" s="13">
        <f t="shared" si="15"/>
        <v>141408.94351000001</v>
      </c>
      <c r="F19" s="13">
        <f t="shared" si="15"/>
        <v>70704.471755000006</v>
      </c>
      <c r="G19" s="13">
        <f>SUM(G20:G23)</f>
        <v>4587835.1462000003</v>
      </c>
      <c r="H19" s="13">
        <f t="shared" ref="H19:J19" si="16">SUM(H20:H23)</f>
        <v>3899659.8742699996</v>
      </c>
      <c r="I19" s="13">
        <f t="shared" si="16"/>
        <v>458783.51462000003</v>
      </c>
      <c r="J19" s="13">
        <f t="shared" si="16"/>
        <v>229391.75731000002</v>
      </c>
      <c r="K19" s="13">
        <f>SUM(K20:K23)</f>
        <v>4009948.2082000002</v>
      </c>
      <c r="L19" s="13">
        <f t="shared" ref="L19:N19" si="17">SUM(L20:L23)</f>
        <v>3408455.9769700002</v>
      </c>
      <c r="M19" s="13">
        <f t="shared" si="17"/>
        <v>400994.82082000002</v>
      </c>
      <c r="N19" s="13">
        <f t="shared" si="17"/>
        <v>200497.41041000001</v>
      </c>
      <c r="O19" s="13">
        <f>SUM(O20:O23)</f>
        <v>4750783.1532000005</v>
      </c>
      <c r="P19" s="13">
        <f t="shared" ref="P19:R19" si="18">SUM(P20:P23)</f>
        <v>4038165.6802200004</v>
      </c>
      <c r="Q19" s="13">
        <f t="shared" si="18"/>
        <v>475078.31532000005</v>
      </c>
      <c r="R19" s="13">
        <f t="shared" si="18"/>
        <v>237539.15766000003</v>
      </c>
      <c r="S19" s="13">
        <f>SUM(S20:S23)</f>
        <v>2884403.06</v>
      </c>
      <c r="T19" s="13">
        <f t="shared" ref="T19:V19" si="19">SUM(T20:T23)</f>
        <v>2451742.6009999998</v>
      </c>
      <c r="U19" s="13">
        <f t="shared" si="19"/>
        <v>288440.30600000004</v>
      </c>
      <c r="V19" s="13">
        <f t="shared" si="19"/>
        <v>144220.15300000002</v>
      </c>
      <c r="W19" s="13">
        <f>S19+O19+K19+G19+C19</f>
        <v>17647059.002700001</v>
      </c>
    </row>
    <row r="20" spans="1:23" x14ac:dyDescent="0.25">
      <c r="A20" s="7"/>
      <c r="B20" s="11" t="s">
        <v>3</v>
      </c>
      <c r="C20" s="33">
        <v>50000</v>
      </c>
      <c r="D20" s="10">
        <f>C20*0.85</f>
        <v>42500</v>
      </c>
      <c r="E20" s="10">
        <f>C20*0.1</f>
        <v>5000</v>
      </c>
      <c r="F20" s="10">
        <f>C20*0.05</f>
        <v>2500</v>
      </c>
      <c r="G20" s="33">
        <f t="shared" ref="G20:G23" si="20">H20+I20+J20</f>
        <v>0</v>
      </c>
      <c r="H20" s="9">
        <f>$K20*H$32</f>
        <v>0</v>
      </c>
      <c r="J20" s="9">
        <f t="shared" ref="J20" si="21">$K20*J$32</f>
        <v>0</v>
      </c>
      <c r="K20" s="13">
        <v>0</v>
      </c>
      <c r="L20" s="9">
        <v>0</v>
      </c>
      <c r="M20" s="9">
        <v>0</v>
      </c>
      <c r="N20" s="9">
        <f t="shared" ref="N20" si="22">$O20*N$32</f>
        <v>0</v>
      </c>
      <c r="O20" s="13">
        <v>0</v>
      </c>
      <c r="P20" s="9">
        <f>$S20*P$32</f>
        <v>0</v>
      </c>
      <c r="Q20" s="9">
        <f t="shared" ref="Q20:R20" si="23">$S20*Q$32</f>
        <v>0</v>
      </c>
      <c r="R20" s="9">
        <f t="shared" si="23"/>
        <v>0</v>
      </c>
      <c r="S20" s="33">
        <f t="shared" ref="S20:S23" si="24">T20+U20+V20</f>
        <v>0</v>
      </c>
      <c r="T20" s="10">
        <v>0</v>
      </c>
      <c r="U20" s="10">
        <v>0</v>
      </c>
      <c r="V20" s="10">
        <v>0</v>
      </c>
      <c r="W20" s="13">
        <f t="shared" ref="W20:W23" si="25">S20+O20+K20+G20+C20</f>
        <v>50000</v>
      </c>
    </row>
    <row r="21" spans="1:23" x14ac:dyDescent="0.25">
      <c r="A21" s="2"/>
      <c r="B21" s="11" t="s">
        <v>4</v>
      </c>
      <c r="C21" s="13">
        <f>629977.31*0.28</f>
        <v>176393.64680000005</v>
      </c>
      <c r="D21" s="10">
        <f>C21*0.85</f>
        <v>149934.59978000005</v>
      </c>
      <c r="E21" s="10">
        <f t="shared" ref="E21:E22" si="26">C21*0.1</f>
        <v>17639.364680000006</v>
      </c>
      <c r="F21" s="10">
        <f t="shared" ref="F21:F22" si="27">C21*0.05</f>
        <v>8819.682340000003</v>
      </c>
      <c r="G21" s="13">
        <f>629977.31*0.28</f>
        <v>176393.64680000005</v>
      </c>
      <c r="H21" s="9">
        <f>G21*0.85</f>
        <v>149934.59978000005</v>
      </c>
      <c r="I21" s="9">
        <f>G21*0.1</f>
        <v>17639.364680000006</v>
      </c>
      <c r="J21" s="9">
        <f>G21*0.05</f>
        <v>8819.682340000003</v>
      </c>
      <c r="K21" s="13">
        <f>629977.31*0.44</f>
        <v>277190.01640000002</v>
      </c>
      <c r="L21" s="9">
        <f>K21*0.85</f>
        <v>235611.51394</v>
      </c>
      <c r="M21" s="9">
        <f>K21*0.1</f>
        <v>27719.001640000002</v>
      </c>
      <c r="N21" s="9">
        <f>K21*0.05</f>
        <v>13859.500820000001</v>
      </c>
      <c r="O21" s="13">
        <v>0</v>
      </c>
      <c r="P21" s="9">
        <f t="shared" ref="P21:R23" si="28">$S21*P$32</f>
        <v>0</v>
      </c>
      <c r="Q21" s="9">
        <f t="shared" si="28"/>
        <v>0</v>
      </c>
      <c r="R21" s="9">
        <f t="shared" si="28"/>
        <v>0</v>
      </c>
      <c r="S21" s="13">
        <f t="shared" si="24"/>
        <v>0</v>
      </c>
      <c r="T21" s="10">
        <v>0</v>
      </c>
      <c r="U21" s="10">
        <v>0</v>
      </c>
      <c r="V21" s="10">
        <v>0</v>
      </c>
      <c r="W21" s="13">
        <f t="shared" si="25"/>
        <v>629977.31000000006</v>
      </c>
    </row>
    <row r="22" spans="1:23" x14ac:dyDescent="0.25">
      <c r="A22" s="2"/>
      <c r="B22" s="11" t="s">
        <v>5</v>
      </c>
      <c r="C22" s="13">
        <f>16967082.69*0.07</f>
        <v>1187695.7883000001</v>
      </c>
      <c r="D22" s="10">
        <f>C22*0.85</f>
        <v>1009541.4200550001</v>
      </c>
      <c r="E22" s="10">
        <f t="shared" si="26"/>
        <v>118769.57883000001</v>
      </c>
      <c r="F22" s="10">
        <f t="shared" si="27"/>
        <v>59384.789415000007</v>
      </c>
      <c r="G22" s="13">
        <f>16967082.69*0.26</f>
        <v>4411441.4994000001</v>
      </c>
      <c r="H22" s="9">
        <f>G22*0.85</f>
        <v>3749725.2744899997</v>
      </c>
      <c r="I22" s="9">
        <f>G22*0.1</f>
        <v>441144.14994000003</v>
      </c>
      <c r="J22" s="9">
        <f>G22*0.05</f>
        <v>220572.07497000002</v>
      </c>
      <c r="K22" s="13">
        <f>16967082.69*0.22</f>
        <v>3732758.1918000001</v>
      </c>
      <c r="L22" s="9">
        <f>K22*0.85</f>
        <v>3172844.4630300002</v>
      </c>
      <c r="M22" s="9">
        <f>K22*0.1</f>
        <v>373275.81918000005</v>
      </c>
      <c r="N22" s="9">
        <f>K22*0.05</f>
        <v>186637.90959000002</v>
      </c>
      <c r="O22" s="13">
        <f>16967082.69*0.28</f>
        <v>4750783.1532000005</v>
      </c>
      <c r="P22" s="9">
        <f>O22*0.85</f>
        <v>4038165.6802200004</v>
      </c>
      <c r="Q22" s="9">
        <f>O22*0.1</f>
        <v>475078.31532000005</v>
      </c>
      <c r="R22" s="9">
        <f>O22*0.05</f>
        <v>237539.15766000003</v>
      </c>
      <c r="S22" s="13">
        <v>2884403.06</v>
      </c>
      <c r="T22" s="10">
        <f>S22*0.85</f>
        <v>2451742.6009999998</v>
      </c>
      <c r="U22" s="10">
        <f>S22*0.1</f>
        <v>288440.30600000004</v>
      </c>
      <c r="V22" s="10">
        <f>S22*0.05</f>
        <v>144220.15300000002</v>
      </c>
      <c r="W22" s="13">
        <f t="shared" si="25"/>
        <v>16967081.692700002</v>
      </c>
    </row>
    <row r="23" spans="1:23" x14ac:dyDescent="0.25">
      <c r="A23" s="2"/>
      <c r="B23" s="11" t="s">
        <v>6</v>
      </c>
      <c r="C23" s="13">
        <f t="shared" ref="C23" si="29">D23+E23+F23</f>
        <v>0</v>
      </c>
      <c r="D23" s="10">
        <v>0</v>
      </c>
      <c r="E23" s="10">
        <v>0</v>
      </c>
      <c r="F23" s="10">
        <v>0</v>
      </c>
      <c r="G23" s="13">
        <f t="shared" si="20"/>
        <v>0</v>
      </c>
      <c r="H23" s="9">
        <f t="shared" ref="H23:J23" si="30">$K23*H$32</f>
        <v>0</v>
      </c>
      <c r="I23" s="9"/>
      <c r="J23" s="9">
        <f t="shared" si="30"/>
        <v>0</v>
      </c>
      <c r="K23" s="13">
        <v>0</v>
      </c>
      <c r="L23" s="9">
        <v>0</v>
      </c>
      <c r="M23" s="9">
        <v>0</v>
      </c>
      <c r="N23" s="9">
        <f t="shared" ref="N23" si="31">$O23*N$32</f>
        <v>0</v>
      </c>
      <c r="O23" s="13">
        <v>0</v>
      </c>
      <c r="P23" s="9">
        <f t="shared" si="28"/>
        <v>0</v>
      </c>
      <c r="Q23" s="9">
        <f t="shared" si="28"/>
        <v>0</v>
      </c>
      <c r="R23" s="9">
        <f t="shared" si="28"/>
        <v>0</v>
      </c>
      <c r="S23" s="13">
        <f t="shared" si="24"/>
        <v>0</v>
      </c>
      <c r="T23" s="10">
        <v>0</v>
      </c>
      <c r="U23" s="10">
        <v>0</v>
      </c>
      <c r="V23" s="10">
        <v>0</v>
      </c>
      <c r="W23" s="13">
        <f t="shared" si="25"/>
        <v>0</v>
      </c>
    </row>
    <row r="24" spans="1:23" x14ac:dyDescent="0.25">
      <c r="A24" s="3" t="s">
        <v>7</v>
      </c>
      <c r="B24" s="28">
        <f>W14+W15+W16+W17+W20+W21+W22+W23</f>
        <v>35294118.002700001</v>
      </c>
      <c r="C24" s="2"/>
      <c r="D24" s="2"/>
      <c r="E24" s="2"/>
      <c r="F24" s="2"/>
      <c r="G24" s="2"/>
      <c r="H24" s="2"/>
      <c r="I24" s="2"/>
      <c r="J24" s="2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7" spans="1:23" x14ac:dyDescent="0.25">
      <c r="A27" s="18" t="s">
        <v>8</v>
      </c>
    </row>
    <row r="29" spans="1:23" x14ac:dyDescent="0.25">
      <c r="A29" s="29" t="s">
        <v>0</v>
      </c>
      <c r="B29" s="37">
        <v>2024</v>
      </c>
      <c r="C29" s="37"/>
      <c r="D29" s="38">
        <v>2025</v>
      </c>
      <c r="E29" s="38"/>
      <c r="F29" s="37">
        <v>2026</v>
      </c>
      <c r="G29" s="37"/>
      <c r="H29" s="37">
        <v>2027</v>
      </c>
      <c r="I29" s="37"/>
      <c r="J29" s="37">
        <v>2028</v>
      </c>
      <c r="K29" s="37"/>
      <c r="L29" s="37" t="s">
        <v>13</v>
      </c>
      <c r="M29" s="37"/>
    </row>
    <row r="30" spans="1:23" x14ac:dyDescent="0.25">
      <c r="A30" s="1"/>
      <c r="B30" s="3" t="s">
        <v>11</v>
      </c>
      <c r="C30" s="3" t="s">
        <v>12</v>
      </c>
      <c r="D30" s="3" t="s">
        <v>11</v>
      </c>
      <c r="E30" s="3" t="s">
        <v>12</v>
      </c>
      <c r="F30" s="3" t="s">
        <v>11</v>
      </c>
      <c r="G30" s="3" t="s">
        <v>12</v>
      </c>
      <c r="H30" s="3" t="s">
        <v>11</v>
      </c>
      <c r="I30" s="3" t="s">
        <v>12</v>
      </c>
      <c r="J30" s="3" t="s">
        <v>11</v>
      </c>
      <c r="K30" s="3" t="s">
        <v>12</v>
      </c>
      <c r="L30" s="3" t="s">
        <v>11</v>
      </c>
      <c r="M30" s="3" t="s">
        <v>12</v>
      </c>
    </row>
    <row r="31" spans="1:23" ht="31.5" x14ac:dyDescent="0.25">
      <c r="A31" s="30" t="s">
        <v>20</v>
      </c>
      <c r="B31" s="10">
        <f>C13+C19</f>
        <v>1414089.4351000001</v>
      </c>
      <c r="C31" s="31">
        <v>1</v>
      </c>
      <c r="D31" s="10">
        <f>G13+G19</f>
        <v>5161364.6462000003</v>
      </c>
      <c r="E31" s="31">
        <v>1</v>
      </c>
      <c r="F31" s="10">
        <f>K13+K19</f>
        <v>4583477.7082000002</v>
      </c>
      <c r="G31" s="31">
        <v>1</v>
      </c>
      <c r="H31" s="10">
        <f>O19+O13</f>
        <v>14250783.153200001</v>
      </c>
      <c r="I31" s="31">
        <v>1</v>
      </c>
      <c r="J31" s="10">
        <f>S19+S13</f>
        <v>9884403.0600000005</v>
      </c>
      <c r="K31" s="31">
        <v>1</v>
      </c>
      <c r="L31" s="10">
        <f>J31+H31+F31+D31+B31</f>
        <v>35294118.002700001</v>
      </c>
      <c r="M31" s="31">
        <v>1</v>
      </c>
    </row>
    <row r="32" spans="1:23" x14ac:dyDescent="0.25">
      <c r="A32" s="32" t="s">
        <v>21</v>
      </c>
      <c r="B32" s="10">
        <f>D13+D19</f>
        <v>1201976.0198350002</v>
      </c>
      <c r="C32" s="31">
        <f>B32/B31</f>
        <v>0.85000000000000009</v>
      </c>
      <c r="D32" s="10">
        <f>H13+H19</f>
        <v>4387159.9492699997</v>
      </c>
      <c r="E32" s="31">
        <f>B32/B31</f>
        <v>0.85000000000000009</v>
      </c>
      <c r="F32" s="10">
        <f>L13+L19</f>
        <v>3895956.0519700004</v>
      </c>
      <c r="G32" s="31">
        <f>F32/F31</f>
        <v>0.85000000000000009</v>
      </c>
      <c r="H32" s="10">
        <f>P19+P13</f>
        <v>12113165.68022</v>
      </c>
      <c r="I32" s="31">
        <f>H32/H31</f>
        <v>0.85</v>
      </c>
      <c r="J32" s="10">
        <f>T13+T19</f>
        <v>8401742.6009999998</v>
      </c>
      <c r="K32" s="31">
        <f>J32/J31</f>
        <v>0.85</v>
      </c>
      <c r="L32" s="10">
        <f t="shared" ref="L32:L34" si="32">J32+H32+F32+D32+B32</f>
        <v>30000000.302294999</v>
      </c>
      <c r="M32" s="31">
        <f>L32/L31</f>
        <v>0.85</v>
      </c>
    </row>
    <row r="33" spans="1:13" x14ac:dyDescent="0.25">
      <c r="A33" s="32" t="s">
        <v>9</v>
      </c>
      <c r="B33" s="10">
        <f>E13+E19</f>
        <v>141408.94351000001</v>
      </c>
      <c r="C33" s="31">
        <f>B33/B31</f>
        <v>0.1</v>
      </c>
      <c r="D33" s="10">
        <f>I13+I19</f>
        <v>516136.46462000004</v>
      </c>
      <c r="E33" s="31">
        <f>B33/B31</f>
        <v>0.1</v>
      </c>
      <c r="F33" s="10">
        <f>M13+M19</f>
        <v>458347.77082000003</v>
      </c>
      <c r="G33" s="31">
        <f>F33/F31</f>
        <v>0.1</v>
      </c>
      <c r="H33" s="10">
        <f>Q19+Q13</f>
        <v>1425078.3153200001</v>
      </c>
      <c r="I33" s="31">
        <f>H33/H31</f>
        <v>0.1</v>
      </c>
      <c r="J33" s="10">
        <f>U19+U13</f>
        <v>988440.3060000001</v>
      </c>
      <c r="K33" s="31">
        <f>J33/J31</f>
        <v>0.1</v>
      </c>
      <c r="L33" s="10">
        <f t="shared" si="32"/>
        <v>3529411.8002700005</v>
      </c>
      <c r="M33" s="31">
        <f>L33/L31</f>
        <v>0.1</v>
      </c>
    </row>
    <row r="34" spans="1:13" x14ac:dyDescent="0.25">
      <c r="A34" s="2" t="s">
        <v>10</v>
      </c>
      <c r="B34" s="10">
        <f>F13+F19</f>
        <v>70704.471755000006</v>
      </c>
      <c r="C34" s="31">
        <f>B34/B31</f>
        <v>0.05</v>
      </c>
      <c r="D34" s="10">
        <f>J13+J19</f>
        <v>258068.23231000002</v>
      </c>
      <c r="E34" s="31">
        <f>B34/B31</f>
        <v>0.05</v>
      </c>
      <c r="F34" s="10">
        <f>N13+N19</f>
        <v>229173.88541000002</v>
      </c>
      <c r="G34" s="31">
        <f>F34/F31</f>
        <v>0.05</v>
      </c>
      <c r="H34" s="10">
        <f>R19+R13</f>
        <v>712539.15766000003</v>
      </c>
      <c r="I34" s="31">
        <f>H34/H31</f>
        <v>0.05</v>
      </c>
      <c r="J34" s="10">
        <f>V19+V13</f>
        <v>494220.15300000005</v>
      </c>
      <c r="K34" s="31">
        <f>J34/J31</f>
        <v>0.05</v>
      </c>
      <c r="L34" s="10">
        <f t="shared" si="32"/>
        <v>1764705.9001350002</v>
      </c>
      <c r="M34" s="31">
        <f>L34/L31</f>
        <v>0.05</v>
      </c>
    </row>
  </sheetData>
  <mergeCells count="12">
    <mergeCell ref="S10:V10"/>
    <mergeCell ref="L2:O2"/>
    <mergeCell ref="B29:C29"/>
    <mergeCell ref="D29:E29"/>
    <mergeCell ref="F29:G29"/>
    <mergeCell ref="H29:I29"/>
    <mergeCell ref="J29:K29"/>
    <mergeCell ref="L29:M29"/>
    <mergeCell ref="C10:F10"/>
    <mergeCell ref="G10:J10"/>
    <mergeCell ref="K10:N10"/>
    <mergeCell ref="O10:R10"/>
  </mergeCells>
  <pageMargins left="0.7" right="0.7" top="0.75" bottom="0.75" header="0.3" footer="0.3"/>
  <ignoredErrors>
    <ignoredError sqref="L32:L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HXU5DPSK444F-947444548-24994</_dlc_DocId>
    <_dlc_DocIdUrl xmlns="aff8a95a-bdca-4bd1-9f28-df5ebd643b89">
      <Url>https://kontor.rik.ee/sm/_layouts/15/DocIdRedir.aspx?ID=HXU5DPSK444F-947444548-24994</Url>
      <Description>HXU5DPSK444F-947444548-24994</Description>
    </_dlc_DocIdUrl>
    <Lisainfo xmlns="0c0c7f0a-cfff-4da3-bf4b-351368c4d1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F7799B0CFE894F884EAB1620C1FEAE" ma:contentTypeVersion="3" ma:contentTypeDescription="Loo uus dokument" ma:contentTypeScope="" ma:versionID="dad839998c855217f981617064a6def0">
  <xsd:schema xmlns:xsd="http://www.w3.org/2001/XMLSchema" xmlns:xs="http://www.w3.org/2001/XMLSchema" xmlns:p="http://schemas.microsoft.com/office/2006/metadata/properties" xmlns:ns2="aff8a95a-bdca-4bd1-9f28-df5ebd643b89" xmlns:ns3="0c0c7f0a-cfff-4da3-bf4b-351368c4d1a1" targetNamespace="http://schemas.microsoft.com/office/2006/metadata/properties" ma:root="true" ma:fieldsID="33bf2686ad9173138ca6b10f878b1fa3" ns2:_="" ns3:_="">
    <xsd:import namespace="aff8a95a-bdca-4bd1-9f28-df5ebd643b89"/>
    <xsd:import namespace="0c0c7f0a-cfff-4da3-bf4b-351368c4d1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isa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c7f0a-cfff-4da3-bf4b-351368c4d1a1" elementFormDefault="qualified">
    <xsd:import namespace="http://schemas.microsoft.com/office/2006/documentManagement/types"/>
    <xsd:import namespace="http://schemas.microsoft.com/office/infopath/2007/PartnerControls"/>
    <xsd:element name="Lisainfo" ma:index="13" nillable="true" ma:displayName="Lisainfo" ma:internalName="Lisainfo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690BA-D404-4096-9C3C-6FFC662A20DE}">
  <ds:schemaRefs>
    <ds:schemaRef ds:uri="http://schemas.microsoft.com/office/2006/metadata/properties"/>
    <ds:schemaRef ds:uri="http://schemas.microsoft.com/office/infopath/2007/PartnerControls"/>
    <ds:schemaRef ds:uri="aff8a95a-bdca-4bd1-9f28-df5ebd643b89"/>
    <ds:schemaRef ds:uri="0c0c7f0a-cfff-4da3-bf4b-351368c4d1a1"/>
  </ds:schemaRefs>
</ds:datastoreItem>
</file>

<file path=customXml/itemProps2.xml><?xml version="1.0" encoding="utf-8"?>
<ds:datastoreItem xmlns:ds="http://schemas.openxmlformats.org/officeDocument/2006/customXml" ds:itemID="{46E9F612-DADC-45A7-A20C-532780EC1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D4C21-4ABB-4413-BE0C-47B31E94099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55FF8C4-6B29-4F77-9630-351B2E240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0c0c7f0a-cfff-4da3-bf4b-351368c4d1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Lumi</dc:creator>
  <cp:lastModifiedBy>Marilin Sternhof</cp:lastModifiedBy>
  <dcterms:created xsi:type="dcterms:W3CDTF">2023-08-22T19:17:50Z</dcterms:created>
  <dcterms:modified xsi:type="dcterms:W3CDTF">2023-12-14T18:31:17Z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0x01010079F7799B0CFE894F884EAB1620C1FEAE</vt:lpwstr>
  </property>
  <property fmtid="{D5CDD505-2E9C-101B-9397-08002B2CF9AE}" pid="3" name="_dlc_DocIdItemGuid">
    <vt:lpwstr>af28189d-a24b-4f60-98f6-251a7f5bc591</vt:lpwstr>
  </property>
</Properties>
</file>